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Расчет" sheetId="1" r:id="rId1"/>
    <sheet name="Лист2" sheetId="2" state="hidden" r:id="rId2"/>
  </sheets>
  <calcPr calcId="124519"/>
</workbook>
</file>

<file path=xl/calcChain.xml><?xml version="1.0" encoding="utf-8"?>
<calcChain xmlns="http://schemas.openxmlformats.org/spreadsheetml/2006/main">
  <c r="A14" i="1"/>
  <c r="F18"/>
  <c r="D16"/>
  <c r="C30"/>
  <c r="C22"/>
  <c r="A21"/>
  <c r="O34"/>
  <c r="O32"/>
  <c r="A29"/>
  <c r="A28"/>
  <c r="A20"/>
  <c r="A17"/>
  <c r="A15"/>
  <c r="J12"/>
  <c r="N12"/>
  <c r="M12"/>
  <c r="L12"/>
  <c r="K12"/>
  <c r="E14"/>
  <c r="D14"/>
  <c r="C14"/>
  <c r="B14"/>
  <c r="A12"/>
  <c r="E12"/>
  <c r="D12"/>
  <c r="C12"/>
  <c r="B12"/>
  <c r="C25" l="1"/>
  <c r="O33"/>
</calcChain>
</file>

<file path=xl/sharedStrings.xml><?xml version="1.0" encoding="utf-8"?>
<sst xmlns="http://schemas.openxmlformats.org/spreadsheetml/2006/main" count="144" uniqueCount="81">
  <si>
    <t>РАСЧЕТ – ОБОСНОВАНИЕ</t>
  </si>
  <si>
    <t>норм водопотребления и водоотведения</t>
  </si>
  <si>
    <t>(наименование плательщика)</t>
  </si>
  <si>
    <t>договор №</t>
  </si>
  <si>
    <t>от</t>
  </si>
  <si>
    <t xml:space="preserve">Исходные данные (адрес, наименование объекта): </t>
  </si>
  <si>
    <t>Основание:</t>
  </si>
  <si>
    <t>«Абонент»</t>
  </si>
  <si>
    <t>М.П.</t>
  </si>
  <si>
    <t>Административные здания</t>
  </si>
  <si>
    <t>вода</t>
  </si>
  <si>
    <t>Гостиницы, пансионаты и мотели с общими ваннами и душевыми</t>
  </si>
  <si>
    <t>Гостиницы и пансионаты с душевыми во всех отдельных номерах</t>
  </si>
  <si>
    <t>литров в сутки на одного проживающего</t>
  </si>
  <si>
    <t>в т.ч. гв</t>
  </si>
  <si>
    <t>литров в сутки на одного работающего</t>
  </si>
  <si>
    <t>литров в сутки на одно койко - место</t>
  </si>
  <si>
    <t>Больницы с общими ваннами и душевыми</t>
  </si>
  <si>
    <t>Больницы с санитарными узлами, приближенными к палатам</t>
  </si>
  <si>
    <t xml:space="preserve">Больницы инфекционные </t>
  </si>
  <si>
    <t>Санатории и дома отдыха с душем при всех жилых комнатах</t>
  </si>
  <si>
    <t>Санатории и дома отдыха с ваннами при всех жилых комнатах</t>
  </si>
  <si>
    <t>Тип благоустройства</t>
  </si>
  <si>
    <t>койко-мест</t>
  </si>
  <si>
    <t>проживающих</t>
  </si>
  <si>
    <t>работающих</t>
  </si>
  <si>
    <t>рабочих</t>
  </si>
  <si>
    <t>календарных</t>
  </si>
  <si>
    <t>Поликлиники и амбулатории</t>
  </si>
  <si>
    <t>литров в сутки на одного пациента</t>
  </si>
  <si>
    <t>пациентов</t>
  </si>
  <si>
    <t xml:space="preserve">                                                                                           </t>
  </si>
  <si>
    <t>Количество работающих</t>
  </si>
  <si>
    <t>Аптеки: торговый зал и подсобные помещения</t>
  </si>
  <si>
    <t>Аптеки: лаборатория приготовления лекарств</t>
  </si>
  <si>
    <t>РЕШЕНИE ГОМЕЛЬСКОГО ОБЛАСТНОГО ИСПОЛНИТЕЛЬНОГО КОМИТЕТА ОТ 2 ИЮЛЯ 2020 Г. N 550 "О НОРМАХ ВОДОПОТРЕБЛЕНИЯ"</t>
  </si>
  <si>
    <t>по холодной воде:</t>
  </si>
  <si>
    <t xml:space="preserve">     в том числе:</t>
  </si>
  <si>
    <t>по горячей воде:</t>
  </si>
  <si>
    <t>ИТОГО годовой объем потребления</t>
  </si>
  <si>
    <t>м3/год</t>
  </si>
  <si>
    <t>в том числе холодной воды</t>
  </si>
  <si>
    <t xml:space="preserve">                     горячей воды</t>
  </si>
  <si>
    <t xml:space="preserve">Qобщий =  </t>
  </si>
  <si>
    <t>м3/мес</t>
  </si>
  <si>
    <t xml:space="preserve">Qгорячей воды = </t>
  </si>
  <si>
    <t xml:space="preserve">Qхолодн.воды = </t>
  </si>
  <si>
    <t>Учреждения образования (в т.ч. среднего специального и высшего) с душевыми при гимнастических залах и буфетами, реализующими готовую продукцию</t>
  </si>
  <si>
    <t>обучающихся</t>
  </si>
  <si>
    <t>Количество преподавателей</t>
  </si>
  <si>
    <t>смен</t>
  </si>
  <si>
    <t>литров в сутки на одного преподавателя в смену</t>
  </si>
  <si>
    <t>литров в сутки на одного обучающегося смену</t>
  </si>
  <si>
    <t>Учреждения общего среднего образования с душевыми при гимнастических залах и столовыми, работающими на полуфабрикатах</t>
  </si>
  <si>
    <t>Объекты общественного питания для приготовления пищи</t>
  </si>
  <si>
    <t>Объекты общественного питания, реализуемой в обеденном зале</t>
  </si>
  <si>
    <t>литров в сутки на одно условное блюдо</t>
  </si>
  <si>
    <t>блюд</t>
  </si>
  <si>
    <t>Объекты розничной торговли, в т.ч. на ярмарках, рынках, выставках: продовольственных товаров, а также блюд (расфасованных, находящихся в торговом зале и на раздаче)</t>
  </si>
  <si>
    <t xml:space="preserve">Объекты розничной торговли, в т.ч. на ярмарках, рынках, выставках: промышленных (непродовольственных) товаров </t>
  </si>
  <si>
    <t>Объекты розничной торговли со смешанной группой товаров в сельской местности при пользовании уличными водоразборными колонками</t>
  </si>
  <si>
    <t>литров в сутки на одного работающего в смену</t>
  </si>
  <si>
    <t>Парикмахерские</t>
  </si>
  <si>
    <t>Кинотеатры</t>
  </si>
  <si>
    <t>литров в сутки на одно место</t>
  </si>
  <si>
    <t>мест</t>
  </si>
  <si>
    <t>рабочих дней</t>
  </si>
  <si>
    <t>Дворцы и дома культуры, клубы</t>
  </si>
  <si>
    <t xml:space="preserve">литров в сутки на одно место </t>
  </si>
  <si>
    <t xml:space="preserve">Бани для мытья с тазами на скамьях и ополаскиванием в душе </t>
  </si>
  <si>
    <t>литров в сутки на одного посетителя</t>
  </si>
  <si>
    <t>посетителей</t>
  </si>
  <si>
    <t>Бани для -""-, с приемом оздоровительных процедур и ополаскиванием в душе</t>
  </si>
  <si>
    <t xml:space="preserve">Бани с душевыми кабинами </t>
  </si>
  <si>
    <t xml:space="preserve">Душевые в бытовых помещениях промышленных предприятий </t>
  </si>
  <si>
    <t>литров на одну душевую сетку в смену</t>
  </si>
  <si>
    <t>душевых сеток</t>
  </si>
  <si>
    <t xml:space="preserve">Душевые в бытовых помещениях админнистративных предприятий </t>
  </si>
  <si>
    <t>Влажная уборка помещений</t>
  </si>
  <si>
    <t>литров на один квадратный метр один раз в сутки</t>
  </si>
  <si>
    <t>квадратных метров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</si>
</sst>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Arial"/>
    </font>
    <font>
      <sz val="8"/>
      <name val="Times New Roman"/>
      <family val="1"/>
      <charset val="204"/>
    </font>
    <font>
      <sz val="11"/>
      <color rgb="FF00000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2" fillId="3" borderId="0" xfId="1" applyFont="1" applyFill="1" applyBorder="1" applyAlignment="1" applyProtection="1">
      <alignment horizontal="center"/>
      <protection hidden="1"/>
    </xf>
    <xf numFmtId="0" fontId="1" fillId="3" borderId="0" xfId="1" applyFill="1" applyBorder="1" applyProtection="1"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3" fillId="3" borderId="0" xfId="1" applyFont="1" applyFill="1" applyAlignment="1" applyProtection="1">
      <alignment horizontal="left"/>
      <protection hidden="1"/>
    </xf>
    <xf numFmtId="0" fontId="3" fillId="3" borderId="0" xfId="1" applyFont="1" applyFill="1" applyBorder="1" applyAlignment="1" applyProtection="1">
      <alignment horizontal="center"/>
      <protection hidden="1"/>
    </xf>
    <xf numFmtId="0" fontId="3" fillId="3" borderId="0" xfId="1" applyFont="1" applyFill="1" applyAlignment="1" applyProtection="1">
      <protection hidden="1"/>
    </xf>
    <xf numFmtId="0" fontId="3" fillId="3" borderId="0" xfId="1" applyFont="1" applyFill="1" applyBorder="1" applyAlignment="1" applyProtection="1">
      <protection hidden="1"/>
    </xf>
    <xf numFmtId="0" fontId="4" fillId="3" borderId="0" xfId="1" applyFont="1" applyFill="1" applyAlignment="1" applyProtection="1">
      <alignment horizontal="left"/>
      <protection hidden="1"/>
    </xf>
    <xf numFmtId="0" fontId="4" fillId="3" borderId="0" xfId="1" applyFont="1" applyFill="1" applyAlignment="1" applyProtection="1">
      <alignment horizontal="center"/>
      <protection hidden="1"/>
    </xf>
    <xf numFmtId="0" fontId="6" fillId="3" borderId="0" xfId="1" applyFont="1" applyFill="1" applyAlignment="1" applyProtection="1">
      <alignment horizontal="left"/>
      <protection hidden="1"/>
    </xf>
    <xf numFmtId="0" fontId="5" fillId="3" borderId="0" xfId="1" applyFont="1" applyFill="1" applyAlignment="1" applyProtection="1">
      <alignment horizontal="left"/>
      <protection hidden="1"/>
    </xf>
    <xf numFmtId="0" fontId="3" fillId="3" borderId="0" xfId="1" applyFont="1" applyFill="1" applyProtection="1">
      <protection hidden="1"/>
    </xf>
    <xf numFmtId="0" fontId="2" fillId="3" borderId="0" xfId="1" applyFont="1" applyFill="1" applyProtection="1">
      <protection hidden="1"/>
    </xf>
    <xf numFmtId="4" fontId="4" fillId="3" borderId="0" xfId="1" applyNumberFormat="1" applyFont="1" applyFill="1" applyAlignment="1" applyProtection="1">
      <alignment horizontal="center"/>
      <protection hidden="1"/>
    </xf>
    <xf numFmtId="0" fontId="8" fillId="0" borderId="0" xfId="0" applyFont="1"/>
    <xf numFmtId="0" fontId="3" fillId="3" borderId="0" xfId="1" applyFont="1" applyFill="1" applyBorder="1" applyAlignment="1" applyProtection="1">
      <alignment horizontal="left"/>
      <protection hidden="1"/>
    </xf>
    <xf numFmtId="0" fontId="2" fillId="0" borderId="0" xfId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1" fillId="0" borderId="0" xfId="1" applyFill="1"/>
    <xf numFmtId="0" fontId="0" fillId="0" borderId="0" xfId="0" applyFill="1"/>
    <xf numFmtId="0" fontId="3" fillId="0" borderId="0" xfId="1" applyFont="1" applyFill="1" applyBorder="1" applyAlignment="1" applyProtection="1">
      <protection hidden="1"/>
    </xf>
    <xf numFmtId="0" fontId="5" fillId="3" borderId="0" xfId="1" applyFont="1" applyFill="1" applyAlignment="1" applyProtection="1">
      <alignment horizontal="center"/>
      <protection hidden="1"/>
    </xf>
    <xf numFmtId="0" fontId="9" fillId="3" borderId="0" xfId="1" applyFont="1" applyFill="1" applyAlignment="1" applyProtection="1">
      <alignment horizontal="left"/>
      <protection hidden="1"/>
    </xf>
    <xf numFmtId="4" fontId="5" fillId="3" borderId="0" xfId="1" applyNumberFormat="1" applyFont="1" applyFill="1" applyAlignment="1" applyProtection="1">
      <alignment horizontal="center"/>
      <protection hidden="1"/>
    </xf>
    <xf numFmtId="0" fontId="0" fillId="0" borderId="0" xfId="0" applyFont="1"/>
    <xf numFmtId="0" fontId="4" fillId="3" borderId="0" xfId="1" applyFont="1" applyFill="1" applyAlignment="1" applyProtection="1">
      <alignment horizontal="right"/>
      <protection hidden="1"/>
    </xf>
    <xf numFmtId="0" fontId="2" fillId="0" borderId="0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left"/>
      <protection hidden="1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2" borderId="3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3" borderId="0" xfId="1" applyFont="1" applyFill="1" applyAlignment="1" applyProtection="1">
      <alignment horizontal="center"/>
      <protection hidden="1"/>
    </xf>
    <xf numFmtId="0" fontId="2" fillId="3" borderId="5" xfId="1" applyFont="1" applyFill="1" applyBorder="1" applyAlignment="1" applyProtection="1">
      <alignment horizontal="center" wrapText="1"/>
      <protection hidden="1"/>
    </xf>
    <xf numFmtId="0" fontId="7" fillId="3" borderId="1" xfId="1" applyFont="1" applyFill="1" applyBorder="1" applyAlignment="1" applyProtection="1">
      <alignment horizontal="center"/>
      <protection hidden="1"/>
    </xf>
    <xf numFmtId="0" fontId="2" fillId="3" borderId="0" xfId="1" applyFont="1" applyFill="1" applyBorder="1" applyAlignment="1" applyProtection="1">
      <alignment horizontal="right"/>
      <protection hidden="1"/>
    </xf>
    <xf numFmtId="0" fontId="3" fillId="3" borderId="0" xfId="1" applyFont="1" applyFill="1" applyBorder="1" applyAlignment="1" applyProtection="1">
      <alignment horizontal="center"/>
      <protection locked="0"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tabSelected="1" workbookViewId="0">
      <selection activeCell="A4" sqref="A4:P4"/>
    </sheetView>
  </sheetViews>
  <sheetFormatPr defaultRowHeight="14.4"/>
  <cols>
    <col min="1" max="1" width="9.6640625" bestFit="1" customWidth="1"/>
  </cols>
  <sheetData>
    <row r="1" spans="1:18" ht="17.399999999999999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8" ht="17.399999999999999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8" ht="17.399999999999999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8" ht="17.399999999999999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8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17.399999999999999">
      <c r="A6" s="2"/>
      <c r="B6" s="2"/>
      <c r="C6" s="36" t="s">
        <v>3</v>
      </c>
      <c r="D6" s="36"/>
      <c r="E6" s="36"/>
      <c r="F6" s="36"/>
      <c r="G6" s="30"/>
      <c r="H6" s="32"/>
      <c r="I6" s="2" t="s">
        <v>4</v>
      </c>
      <c r="J6" s="30"/>
      <c r="K6" s="31"/>
      <c r="L6" s="31"/>
      <c r="M6" s="32"/>
      <c r="N6" s="2"/>
      <c r="O6" s="2"/>
      <c r="P6" s="2"/>
    </row>
    <row r="7" spans="1:18" ht="18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 ht="18">
      <c r="A8" s="29" t="s">
        <v>5</v>
      </c>
      <c r="B8" s="29"/>
      <c r="C8" s="29"/>
      <c r="D8" s="29"/>
      <c r="E8" s="29"/>
      <c r="F8" s="29"/>
      <c r="G8" s="29"/>
      <c r="H8" s="29"/>
      <c r="I8" s="29"/>
      <c r="J8" s="30"/>
      <c r="K8" s="31"/>
      <c r="L8" s="31"/>
      <c r="M8" s="31"/>
      <c r="N8" s="31"/>
      <c r="O8" s="31"/>
      <c r="P8" s="32"/>
    </row>
    <row r="9" spans="1:18" ht="18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8" ht="17.399999999999999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</row>
    <row r="11" spans="1:18" ht="25.2" customHeight="1">
      <c r="A11" s="17" t="s">
        <v>22</v>
      </c>
      <c r="B11" s="6"/>
      <c r="C11" s="6"/>
      <c r="D11" s="37">
        <v>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8" ht="18">
      <c r="A12" s="29" t="str">
        <f>CONCATENATE("Количество ",VLOOKUP($D$11,Лист2!$A$2:$L$50,3))</f>
        <v>Количество работающих</v>
      </c>
      <c r="B12" s="29" t="e">
        <f>CONCATENATE("Норма водопотребления ",VLOOKUP($D$11,Лист2!#REF!,5)," - ",VLOOKUP($D$11,Лист2!#REF!,6))</f>
        <v>#REF!</v>
      </c>
      <c r="C12" s="29" t="e">
        <f>CONCATENATE("Норма водопотребления ",VLOOKUP($D$11,Лист2!#REF!,5)," - ",VLOOKUP($D$11,Лист2!#REF!,6))</f>
        <v>#REF!</v>
      </c>
      <c r="D12" s="29" t="e">
        <f>CONCATENATE("Норма водопотребления ",VLOOKUP($D$11,Лист2!#REF!,5)," - ",VLOOKUP($D$11,Лист2!#REF!,6))</f>
        <v>#REF!</v>
      </c>
      <c r="E12" s="29" t="e">
        <f>CONCATENATE("Норма водопотребления ",VLOOKUP($D$11,Лист2!#REF!,5)," - ",VLOOKUP($D$11,Лист2!#REF!,6))</f>
        <v>#REF!</v>
      </c>
      <c r="F12" s="30"/>
      <c r="G12" s="32"/>
      <c r="H12" s="18"/>
      <c r="I12" s="8"/>
      <c r="J12" s="29" t="str">
        <f>CONCATENATE(VLOOKUP($D$11,Лист2!$A$2:$L$50,8))</f>
        <v xml:space="preserve">                                                                                           </v>
      </c>
      <c r="K12" s="29" t="e">
        <f>CONCATENATE("Норма водопотребления ",VLOOKUP($D$11,Лист2!#REF!,5)," - ",VLOOKUP($D$11,Лист2!#REF!,6))</f>
        <v>#REF!</v>
      </c>
      <c r="L12" s="29" t="e">
        <f>CONCATENATE("Норма водопотребления ",VLOOKUP($D$11,Лист2!#REF!,5)," - ",VLOOKUP($D$11,Лист2!#REF!,6))</f>
        <v>#REF!</v>
      </c>
      <c r="M12" s="29" t="e">
        <f>CONCATENATE("Норма водопотребления ",VLOOKUP($D$11,Лист2!#REF!,5)," - ",VLOOKUP($D$11,Лист2!#REF!,6))</f>
        <v>#REF!</v>
      </c>
      <c r="N12" s="29" t="e">
        <f>CONCATENATE("Норма водопотребления ",VLOOKUP($D$11,Лист2!#REF!,5)," - ",VLOOKUP($D$11,Лист2!#REF!,6))</f>
        <v>#REF!</v>
      </c>
      <c r="O12" s="30"/>
      <c r="P12" s="32"/>
      <c r="Q12" s="18"/>
    </row>
    <row r="13" spans="1:18" ht="18">
      <c r="A13" s="5"/>
      <c r="B13" s="5"/>
      <c r="C13" s="5"/>
      <c r="D13" s="5"/>
      <c r="E13" s="1"/>
      <c r="F13" s="1"/>
      <c r="G13" s="1"/>
      <c r="H13" s="18"/>
      <c r="I13" s="1"/>
      <c r="J13" s="3"/>
      <c r="K13" s="1"/>
      <c r="L13" s="1"/>
      <c r="M13" s="1"/>
      <c r="N13" s="1"/>
      <c r="O13" s="1"/>
      <c r="P13" s="1"/>
    </row>
    <row r="14" spans="1:18" ht="18">
      <c r="A14" s="29" t="str">
        <f>CONCATENATE("Количество ",VLOOKUP($D$11,Лист2!$A$2:$L$50,4)," в месяце")</f>
        <v>Количество рабочих дней в месяце</v>
      </c>
      <c r="B14" s="29" t="e">
        <f>CONCATENATE("Норма водопотребления ",VLOOKUP($D$11,Лист2!#REF!,5)," - ",VLOOKUP($D$11,Лист2!#REF!,6))</f>
        <v>#REF!</v>
      </c>
      <c r="C14" s="29" t="e">
        <f>CONCATENATE("Норма водопотребления ",VLOOKUP($D$11,Лист2!#REF!,5)," - ",VLOOKUP($D$11,Лист2!#REF!,6))</f>
        <v>#REF!</v>
      </c>
      <c r="D14" s="29" t="e">
        <f>CONCATENATE("Норма водопотребления ",VLOOKUP($D$11,Лист2!#REF!,5)," - ",VLOOKUP($D$11,Лист2!#REF!,6))</f>
        <v>#REF!</v>
      </c>
      <c r="E14" s="29" t="e">
        <f>CONCATENATE("Норма водопотребления ",VLOOKUP($D$11,Лист2!#REF!,5)," - ",VLOOKUP($D$11,Лист2!#REF!,6))</f>
        <v>#REF!</v>
      </c>
      <c r="F14" s="30"/>
      <c r="G14" s="32"/>
      <c r="H14" s="18"/>
      <c r="I14" s="8"/>
      <c r="J14" s="29"/>
      <c r="K14" s="29"/>
      <c r="L14" s="29"/>
      <c r="M14" s="29"/>
      <c r="N14" s="29"/>
      <c r="O14" s="28"/>
      <c r="P14" s="28"/>
      <c r="Q14" s="18"/>
      <c r="R14" s="8"/>
    </row>
    <row r="15" spans="1:18" ht="25.2" customHeight="1">
      <c r="A15" s="7" t="str">
        <f>CONCATENATE("Норма водопотребления - ",VLOOKUP($D$11,Лист2!$A$2:$L$50,6)," ",VLOOKUP($D$11,Лист2!$A$2:$L$50,5))</f>
        <v>Норма водопотребления - 25 литров в сутки на одного работающего</v>
      </c>
      <c r="B15" s="7"/>
      <c r="C15" s="7"/>
      <c r="D15" s="7"/>
      <c r="E15" s="7"/>
      <c r="F15" s="7"/>
      <c r="G15" s="7"/>
      <c r="H15" s="7"/>
      <c r="I15" s="7"/>
      <c r="M15" s="7"/>
      <c r="N15" s="7"/>
      <c r="O15" s="7"/>
      <c r="P15" s="7"/>
    </row>
    <row r="16" spans="1:18" ht="18">
      <c r="A16" s="7"/>
      <c r="B16" s="7"/>
      <c r="C16" s="7"/>
      <c r="D16" s="7" t="str">
        <f>CONCATENATE(VLOOKUP($D$11,Лист2!$A$2:$L$50,11)," ",VLOOKUP($D$11,Лист2!$A$2:$L$50,10))</f>
        <v xml:space="preserve"> </v>
      </c>
      <c r="E16" s="7"/>
      <c r="F16" s="7"/>
      <c r="G16" s="7"/>
      <c r="H16" s="7"/>
      <c r="I16" s="7"/>
      <c r="M16" s="7"/>
      <c r="N16" s="7"/>
      <c r="O16" s="7"/>
      <c r="P16" s="7"/>
    </row>
    <row r="17" spans="1:16" ht="18">
      <c r="A17" s="7" t="str">
        <f>CONCATENATE("в т.ч. норма водопотребления горячей воды - ",VLOOKUP($D$11,Лист2!$A$2:$L$50,7)," ",VLOOKUP($D$11,Лист2!$A$2:$L$50,5))</f>
        <v>в т.ч. норма водопотребления горячей воды - 10 литров в сутки на одного работающего</v>
      </c>
      <c r="B17" s="7"/>
      <c r="C17" s="7"/>
      <c r="D17" s="7"/>
      <c r="E17" s="7"/>
      <c r="F17" s="7"/>
      <c r="G17" s="7"/>
      <c r="H17" s="7"/>
      <c r="I17" s="7"/>
      <c r="J17" s="7"/>
      <c r="K17" s="7"/>
      <c r="M17" s="7"/>
      <c r="N17" s="7"/>
      <c r="O17" s="7"/>
      <c r="P17" s="7"/>
    </row>
    <row r="18" spans="1:16" ht="18">
      <c r="A18" s="7"/>
      <c r="B18" s="7"/>
      <c r="C18" s="7"/>
      <c r="E18" s="7"/>
      <c r="F18" s="5" t="str">
        <f>CONCATENATE(VLOOKUP($D$11,Лист2!$A$2:$L$50,12)," ",VLOOKUP($D$11,Лист2!$A$2:$L$50,10))</f>
        <v xml:space="preserve"> </v>
      </c>
      <c r="H18" s="7"/>
      <c r="I18" s="7"/>
      <c r="J18" s="7"/>
      <c r="K18" s="7"/>
      <c r="L18" s="7"/>
      <c r="M18" s="7"/>
      <c r="N18" s="7"/>
      <c r="O18" s="7"/>
      <c r="P18" s="7"/>
    </row>
    <row r="19" spans="1:16" ht="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s="26" customFormat="1" ht="18">
      <c r="A20" s="12" t="str">
        <f>CONCATENATE("Qобщий1 = (",VLOOKUP($D$11,Лист2!$A$2:$L$50,6)," л/сут * ",$F$12," чел. * ",$F$14," дней / 1000 литров = ",VLOOKUP($D$11,Лист2!$A$2:$L$50,6)*$F$12*$F$14/1000," м3/мес")</f>
        <v>Qобщий1 = (25 л/сут *  чел. *  дней / 1000 литров = 0 м3/мес</v>
      </c>
      <c r="B20" s="12"/>
      <c r="C20" s="23"/>
      <c r="D20" s="23"/>
      <c r="E20" s="23"/>
      <c r="F20" s="12"/>
      <c r="G20" s="12"/>
      <c r="H20" s="24"/>
      <c r="I20" s="25"/>
      <c r="J20" s="12"/>
      <c r="K20" s="12"/>
      <c r="L20" s="12"/>
      <c r="M20" s="12"/>
      <c r="N20" s="12"/>
      <c r="O20" s="24"/>
      <c r="P20" s="24"/>
    </row>
    <row r="21" spans="1:16" s="26" customFormat="1" ht="18">
      <c r="A21" s="12" t="str">
        <f>CONCATENATE("Qобщий2 = (",VLOOKUP($D$11,Лист2!$A$2:$L$50,11)," л/сут * ",$O$12," чел. * ",$F$14," дней / 1000 литров = ",VLOOKUP($D$11,Лист2!$A$2:$L$50,11)*$O$12*$F$14/1000," м3/мес")</f>
        <v>Qобщий2 = ( л/сут *  чел. *  дней / 1000 литров = 0 м3/мес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18">
      <c r="A22" s="9" t="s">
        <v>43</v>
      </c>
      <c r="B22" s="7"/>
      <c r="C22" s="27">
        <f>VLOOKUP($D$11,Лист2!$A$2:$L$50,6)*$F$12*$F$14/1000+VLOOKUP($D$11,Лист2!$A$2:$L$50,11)*$O$12*$F$14/1000</f>
        <v>0</v>
      </c>
      <c r="D22" s="9" t="s">
        <v>44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8">
      <c r="A23" s="9" t="s">
        <v>37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8">
      <c r="A24" s="9" t="s">
        <v>36</v>
      </c>
      <c r="B24" s="9"/>
      <c r="C24" s="10"/>
      <c r="D24" s="10"/>
      <c r="E24" s="10"/>
      <c r="F24" s="9"/>
      <c r="G24" s="9"/>
      <c r="H24" s="11"/>
      <c r="I24" s="15"/>
      <c r="J24" s="9"/>
      <c r="K24" s="9"/>
      <c r="L24" s="12"/>
      <c r="M24" s="12"/>
      <c r="N24" s="12"/>
      <c r="O24" s="12"/>
      <c r="P24" s="12"/>
    </row>
    <row r="25" spans="1:16" s="21" customFormat="1" ht="18">
      <c r="A25" s="9" t="s">
        <v>46</v>
      </c>
      <c r="B25" s="11"/>
      <c r="C25" s="27">
        <f>C22-C30</f>
        <v>0</v>
      </c>
      <c r="D25" s="9" t="s">
        <v>44</v>
      </c>
      <c r="E25" s="11"/>
      <c r="F25" s="22"/>
      <c r="G25" s="20"/>
      <c r="H25" s="20"/>
      <c r="I25" s="20"/>
      <c r="J25" s="20"/>
      <c r="K25" s="20"/>
      <c r="L25" s="20"/>
      <c r="M25" s="20"/>
    </row>
    <row r="26" spans="1:16" s="21" customFormat="1" ht="18">
      <c r="A26" s="9"/>
      <c r="B26" s="11"/>
      <c r="C26" s="11"/>
      <c r="D26" s="11"/>
      <c r="E26" s="11"/>
      <c r="F26" s="22"/>
      <c r="G26" s="20"/>
      <c r="H26" s="20"/>
      <c r="I26" s="20"/>
      <c r="J26" s="20"/>
      <c r="K26" s="20"/>
      <c r="L26" s="20"/>
      <c r="M26" s="20"/>
    </row>
    <row r="27" spans="1:16" ht="18">
      <c r="A27" s="9" t="s">
        <v>38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s="26" customFormat="1" ht="18">
      <c r="A28" s="12" t="str">
        <f>CONCATENATE("Qгоряч1 = (",VLOOKUP($D$11,Лист2!$A$2:$L$50,7)," л/сут * ",$F$12," чел. * ",$F$14," дней / 1000 литров = ",VLOOKUP($D$11,Лист2!$A$2:$L$50,7)*$F$12*$F$14/1000," м3/мес")</f>
        <v>Qгоряч1 = (10 л/сут *  чел. *  дней / 1000 литров = 0 м3/мес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s="26" customFormat="1" ht="18">
      <c r="A29" s="12" t="str">
        <f>CONCATENATE("Qгоряч2 = (",VLOOKUP($D$11,Лист2!$A$2:$L$50,12)," л/сут * ",$O$12," чел. * ",$F$14," дней / 1000 литров = ",VLOOKUP($D$11,Лист2!$A$2:$L$50,12)*$O$12*$F$14/1000," м3/мес")</f>
        <v>Qгоряч2 = ( л/сут *  чел. *  дней / 1000 литров = 0 м3/мес</v>
      </c>
      <c r="B29" s="12"/>
      <c r="C29" s="23"/>
      <c r="D29" s="23"/>
      <c r="E29" s="23"/>
      <c r="F29" s="12"/>
      <c r="G29" s="12"/>
      <c r="H29" s="24"/>
      <c r="I29" s="25"/>
      <c r="J29" s="12"/>
      <c r="K29" s="12"/>
      <c r="L29" s="12"/>
      <c r="M29" s="12"/>
      <c r="N29" s="12"/>
      <c r="O29" s="24"/>
      <c r="P29" s="24"/>
    </row>
    <row r="30" spans="1:16" ht="18">
      <c r="A30" s="9" t="s">
        <v>45</v>
      </c>
      <c r="B30" s="9"/>
      <c r="C30" s="27">
        <f>VLOOKUP($D$11,Лист2!$A$2:$L$50,7)*$F$12*$F$14/1000+VLOOKUP($D$11,Лист2!$A$2:$L$50,12)*$O$12*$F$14/1000</f>
        <v>0</v>
      </c>
      <c r="D30" s="9" t="s">
        <v>44</v>
      </c>
      <c r="E30" s="10"/>
      <c r="F30" s="9"/>
      <c r="G30" s="9"/>
      <c r="H30" s="11"/>
      <c r="I30" s="15"/>
      <c r="J30" s="9"/>
      <c r="K30" s="9"/>
      <c r="L30" s="12"/>
      <c r="M30" s="12"/>
      <c r="N30" s="12"/>
      <c r="O30" s="11"/>
      <c r="P30" s="11"/>
    </row>
    <row r="31" spans="1:16" ht="1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8">
      <c r="A32" s="9" t="s">
        <v>39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9">
        <f>(VLOOKUP($D$11,Лист2!$A$2:$L$50,6)*$F$12*$F$14/1000+VLOOKUP($D$11,Лист2!$A$2:$L$50,11)*$O$12*$F$14/1000)*12</f>
        <v>0</v>
      </c>
      <c r="P32" s="9" t="s">
        <v>40</v>
      </c>
    </row>
    <row r="33" spans="1:16" ht="18">
      <c r="A33" s="9" t="s">
        <v>41</v>
      </c>
      <c r="B33" s="9"/>
      <c r="C33" s="10"/>
      <c r="D33" s="10"/>
      <c r="E33" s="10"/>
      <c r="F33" s="9"/>
      <c r="G33" s="9"/>
      <c r="H33" s="11"/>
      <c r="I33" s="15"/>
      <c r="J33" s="9"/>
      <c r="K33" s="9"/>
      <c r="L33" s="12"/>
      <c r="M33" s="12"/>
      <c r="N33" s="12"/>
      <c r="O33" s="9">
        <f>O32-O34</f>
        <v>0</v>
      </c>
      <c r="P33" s="9" t="s">
        <v>40</v>
      </c>
    </row>
    <row r="34" spans="1:16" ht="18">
      <c r="A34" s="9" t="s">
        <v>42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9">
        <f>(VLOOKUP($D$11,Лист2!$A$2:$L$50,7)*$F$12*$F$14/1000+VLOOKUP($D$11,Лист2!$A$2:$L$50,12)*$O$12*$F$14/1000)*12</f>
        <v>0</v>
      </c>
      <c r="P34" s="9" t="s">
        <v>40</v>
      </c>
    </row>
    <row r="35" spans="1:16" ht="18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8">
      <c r="A36" s="1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8">
      <c r="A37" s="13" t="s">
        <v>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9" t="s">
        <v>35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7.399999999999999">
      <c r="A39" s="14"/>
    </row>
    <row r="40" spans="1:16" ht="55.8" customHeight="1">
      <c r="A40" s="13" t="s">
        <v>7</v>
      </c>
    </row>
    <row r="41" spans="1:16" ht="18">
      <c r="A41" s="13"/>
    </row>
    <row r="42" spans="1:16" ht="18">
      <c r="A42" s="13" t="s">
        <v>8</v>
      </c>
    </row>
  </sheetData>
  <sheetProtection password="CC71" sheet="1" objects="1" scenarios="1"/>
  <mergeCells count="19">
    <mergeCell ref="C6:F6"/>
    <mergeCell ref="G6:H6"/>
    <mergeCell ref="A10:P10"/>
    <mergeCell ref="J6:M6"/>
    <mergeCell ref="O12:P12"/>
    <mergeCell ref="A1:P1"/>
    <mergeCell ref="A2:P2"/>
    <mergeCell ref="A3:P3"/>
    <mergeCell ref="A4:P4"/>
    <mergeCell ref="A5:P5"/>
    <mergeCell ref="O14:P14"/>
    <mergeCell ref="A8:I8"/>
    <mergeCell ref="J8:P8"/>
    <mergeCell ref="A12:E12"/>
    <mergeCell ref="A14:E14"/>
    <mergeCell ref="J12:N12"/>
    <mergeCell ref="J14:N14"/>
    <mergeCell ref="F12:G12"/>
    <mergeCell ref="F14:G14"/>
  </mergeCells>
  <pageMargins left="0.70866141732283472" right="0.19685039370078741" top="0.74803149606299213" bottom="0.74803149606299213" header="0.31496062992125984" footer="0.31496062992125984"/>
  <pageSetup paperSize="9" scale="65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D21" sqref="D21"/>
    </sheetView>
  </sheetViews>
  <sheetFormatPr defaultRowHeight="14.4"/>
  <cols>
    <col min="2" max="2" width="63.88671875" bestFit="1" customWidth="1"/>
    <col min="3" max="4" width="17.88671875" customWidth="1"/>
    <col min="5" max="5" width="41.21875" customWidth="1"/>
  </cols>
  <sheetData>
    <row r="1" spans="1:12">
      <c r="F1" t="s">
        <v>10</v>
      </c>
      <c r="G1" t="s">
        <v>14</v>
      </c>
    </row>
    <row r="2" spans="1:12">
      <c r="A2">
        <v>1</v>
      </c>
      <c r="B2" s="16" t="s">
        <v>9</v>
      </c>
      <c r="C2" s="16" t="s">
        <v>25</v>
      </c>
      <c r="D2" s="16" t="s">
        <v>66</v>
      </c>
      <c r="E2" s="16" t="s">
        <v>15</v>
      </c>
      <c r="F2">
        <v>25</v>
      </c>
      <c r="G2">
        <v>10</v>
      </c>
      <c r="H2" t="s">
        <v>31</v>
      </c>
    </row>
    <row r="3" spans="1:12">
      <c r="A3">
        <v>2</v>
      </c>
      <c r="B3" s="16" t="s">
        <v>11</v>
      </c>
      <c r="C3" s="16" t="s">
        <v>24</v>
      </c>
      <c r="D3" s="16" t="s">
        <v>27</v>
      </c>
      <c r="E3" s="16" t="s">
        <v>13</v>
      </c>
      <c r="F3">
        <v>120</v>
      </c>
      <c r="G3">
        <v>60</v>
      </c>
    </row>
    <row r="4" spans="1:12">
      <c r="A4">
        <v>3</v>
      </c>
      <c r="B4" s="16" t="s">
        <v>12</v>
      </c>
      <c r="C4" s="16" t="s">
        <v>24</v>
      </c>
      <c r="D4" s="16" t="s">
        <v>27</v>
      </c>
      <c r="E4" s="16" t="s">
        <v>13</v>
      </c>
      <c r="F4">
        <v>230</v>
      </c>
      <c r="G4">
        <v>140</v>
      </c>
    </row>
    <row r="5" spans="1:12">
      <c r="A5">
        <v>4</v>
      </c>
      <c r="B5" s="16" t="s">
        <v>17</v>
      </c>
      <c r="C5" s="16" t="s">
        <v>23</v>
      </c>
      <c r="D5" s="16" t="s">
        <v>27</v>
      </c>
      <c r="E5" s="16" t="s">
        <v>16</v>
      </c>
      <c r="F5">
        <v>115</v>
      </c>
      <c r="G5">
        <v>75</v>
      </c>
    </row>
    <row r="6" spans="1:12">
      <c r="A6">
        <v>5</v>
      </c>
      <c r="B6" s="16" t="s">
        <v>18</v>
      </c>
      <c r="C6" s="16" t="s">
        <v>23</v>
      </c>
      <c r="D6" s="16" t="s">
        <v>27</v>
      </c>
      <c r="E6" s="16" t="s">
        <v>16</v>
      </c>
      <c r="F6">
        <v>200</v>
      </c>
      <c r="G6">
        <v>90</v>
      </c>
    </row>
    <row r="7" spans="1:12">
      <c r="A7">
        <v>6</v>
      </c>
      <c r="B7" s="16" t="s">
        <v>19</v>
      </c>
      <c r="C7" s="16" t="s">
        <v>23</v>
      </c>
      <c r="D7" s="16" t="s">
        <v>27</v>
      </c>
      <c r="E7" s="16" t="s">
        <v>16</v>
      </c>
      <c r="F7">
        <v>240</v>
      </c>
      <c r="G7">
        <v>110</v>
      </c>
    </row>
    <row r="8" spans="1:12">
      <c r="A8">
        <v>7</v>
      </c>
      <c r="B8" s="16" t="s">
        <v>20</v>
      </c>
      <c r="C8" s="16" t="s">
        <v>23</v>
      </c>
      <c r="D8" s="16" t="s">
        <v>27</v>
      </c>
      <c r="E8" s="16" t="s">
        <v>16</v>
      </c>
      <c r="F8">
        <v>150</v>
      </c>
      <c r="G8">
        <v>75</v>
      </c>
    </row>
    <row r="9" spans="1:12">
      <c r="A9">
        <v>8</v>
      </c>
      <c r="B9" s="16" t="s">
        <v>21</v>
      </c>
      <c r="C9" s="16" t="s">
        <v>23</v>
      </c>
      <c r="D9" s="16" t="s">
        <v>27</v>
      </c>
      <c r="E9" s="16" t="s">
        <v>16</v>
      </c>
      <c r="F9">
        <v>300</v>
      </c>
      <c r="G9">
        <v>150</v>
      </c>
    </row>
    <row r="10" spans="1:12">
      <c r="A10">
        <v>9</v>
      </c>
      <c r="B10" s="16" t="s">
        <v>28</v>
      </c>
      <c r="C10" s="16" t="s">
        <v>30</v>
      </c>
      <c r="D10" s="16" t="s">
        <v>66</v>
      </c>
      <c r="E10" s="16" t="s">
        <v>29</v>
      </c>
      <c r="F10">
        <v>25</v>
      </c>
      <c r="G10">
        <v>10</v>
      </c>
      <c r="H10" s="16" t="s">
        <v>32</v>
      </c>
      <c r="I10" s="16" t="s">
        <v>26</v>
      </c>
      <c r="J10" s="16" t="s">
        <v>15</v>
      </c>
      <c r="K10">
        <v>15</v>
      </c>
      <c r="L10">
        <v>5</v>
      </c>
    </row>
    <row r="11" spans="1:12">
      <c r="A11">
        <v>10</v>
      </c>
      <c r="B11" s="16" t="s">
        <v>33</v>
      </c>
      <c r="C11" s="16" t="s">
        <v>25</v>
      </c>
      <c r="D11" s="16" t="s">
        <v>66</v>
      </c>
      <c r="E11" s="16" t="s">
        <v>15</v>
      </c>
      <c r="F11">
        <v>25</v>
      </c>
      <c r="G11">
        <v>5</v>
      </c>
    </row>
    <row r="12" spans="1:12">
      <c r="A12">
        <v>11</v>
      </c>
      <c r="B12" s="16" t="s">
        <v>34</v>
      </c>
      <c r="C12" s="16" t="s">
        <v>25</v>
      </c>
      <c r="D12" s="16" t="s">
        <v>66</v>
      </c>
      <c r="E12" s="16" t="s">
        <v>15</v>
      </c>
      <c r="F12">
        <v>310</v>
      </c>
      <c r="G12">
        <v>70</v>
      </c>
    </row>
    <row r="13" spans="1:12">
      <c r="A13">
        <v>12</v>
      </c>
      <c r="B13" s="16" t="s">
        <v>47</v>
      </c>
      <c r="C13" s="16" t="s">
        <v>48</v>
      </c>
      <c r="D13" s="16" t="s">
        <v>50</v>
      </c>
      <c r="E13" s="16" t="s">
        <v>52</v>
      </c>
      <c r="F13">
        <v>17.2</v>
      </c>
      <c r="G13">
        <v>6</v>
      </c>
      <c r="H13" s="16" t="s">
        <v>49</v>
      </c>
      <c r="J13" s="16" t="s">
        <v>51</v>
      </c>
      <c r="K13">
        <v>17.2</v>
      </c>
      <c r="L13">
        <v>6</v>
      </c>
    </row>
    <row r="14" spans="1:12">
      <c r="A14">
        <v>13</v>
      </c>
      <c r="B14" s="16" t="s">
        <v>53</v>
      </c>
      <c r="C14" s="16" t="s">
        <v>48</v>
      </c>
      <c r="D14" s="16" t="s">
        <v>50</v>
      </c>
      <c r="E14" s="16" t="s">
        <v>52</v>
      </c>
      <c r="F14">
        <v>10</v>
      </c>
      <c r="G14">
        <v>3</v>
      </c>
      <c r="H14" s="16" t="s">
        <v>49</v>
      </c>
      <c r="J14" s="16" t="s">
        <v>51</v>
      </c>
      <c r="K14">
        <v>10</v>
      </c>
      <c r="L14">
        <v>3</v>
      </c>
    </row>
    <row r="15" spans="1:12">
      <c r="A15">
        <v>14</v>
      </c>
      <c r="B15" s="16" t="s">
        <v>54</v>
      </c>
      <c r="C15" s="16" t="s">
        <v>57</v>
      </c>
      <c r="D15" s="16" t="s">
        <v>66</v>
      </c>
      <c r="E15" s="16" t="s">
        <v>56</v>
      </c>
      <c r="F15">
        <v>12</v>
      </c>
      <c r="G15">
        <v>4</v>
      </c>
    </row>
    <row r="16" spans="1:12">
      <c r="A16">
        <v>15</v>
      </c>
      <c r="B16" s="16" t="s">
        <v>55</v>
      </c>
      <c r="C16" s="16" t="s">
        <v>57</v>
      </c>
      <c r="D16" s="16" t="s">
        <v>66</v>
      </c>
      <c r="E16" s="16" t="s">
        <v>56</v>
      </c>
      <c r="F16">
        <v>10</v>
      </c>
      <c r="G16">
        <v>3</v>
      </c>
    </row>
    <row r="17" spans="1:10">
      <c r="A17">
        <v>16</v>
      </c>
      <c r="B17" s="16" t="s">
        <v>58</v>
      </c>
      <c r="C17" s="16" t="s">
        <v>25</v>
      </c>
      <c r="D17" s="16" t="s">
        <v>50</v>
      </c>
      <c r="E17" s="16" t="s">
        <v>61</v>
      </c>
      <c r="F17">
        <v>250</v>
      </c>
      <c r="G17">
        <v>100</v>
      </c>
    </row>
    <row r="18" spans="1:10">
      <c r="A18">
        <v>17</v>
      </c>
      <c r="B18" s="16" t="s">
        <v>59</v>
      </c>
      <c r="C18" s="16" t="s">
        <v>25</v>
      </c>
      <c r="D18" s="16" t="s">
        <v>50</v>
      </c>
      <c r="E18" s="16" t="s">
        <v>61</v>
      </c>
      <c r="F18">
        <v>25</v>
      </c>
      <c r="G18">
        <v>10</v>
      </c>
    </row>
    <row r="19" spans="1:10">
      <c r="A19">
        <v>18</v>
      </c>
      <c r="B19" s="16" t="s">
        <v>60</v>
      </c>
      <c r="C19" s="16" t="s">
        <v>25</v>
      </c>
      <c r="D19" s="16" t="s">
        <v>50</v>
      </c>
      <c r="E19" s="16" t="s">
        <v>61</v>
      </c>
      <c r="F19">
        <v>50</v>
      </c>
      <c r="G19">
        <v>20</v>
      </c>
    </row>
    <row r="20" spans="1:10">
      <c r="A20">
        <v>19</v>
      </c>
      <c r="B20" s="16" t="s">
        <v>62</v>
      </c>
      <c r="C20" s="16" t="s">
        <v>25</v>
      </c>
      <c r="D20" s="16" t="s">
        <v>50</v>
      </c>
      <c r="E20" s="16" t="s">
        <v>61</v>
      </c>
      <c r="F20">
        <v>120</v>
      </c>
      <c r="G20">
        <v>60</v>
      </c>
    </row>
    <row r="21" spans="1:10">
      <c r="A21">
        <v>20</v>
      </c>
      <c r="B21" s="16" t="s">
        <v>63</v>
      </c>
      <c r="C21" s="16" t="s">
        <v>65</v>
      </c>
      <c r="D21" s="16" t="s">
        <v>66</v>
      </c>
      <c r="E21" s="16" t="s">
        <v>64</v>
      </c>
      <c r="F21">
        <v>4</v>
      </c>
      <c r="G21">
        <v>1.5</v>
      </c>
    </row>
    <row r="22" spans="1:10">
      <c r="A22">
        <v>21</v>
      </c>
      <c r="B22" s="16" t="s">
        <v>67</v>
      </c>
      <c r="C22" s="16" t="s">
        <v>65</v>
      </c>
      <c r="D22" s="16" t="s">
        <v>66</v>
      </c>
      <c r="E22" s="16" t="s">
        <v>68</v>
      </c>
      <c r="F22">
        <v>10</v>
      </c>
      <c r="G22">
        <v>5</v>
      </c>
    </row>
    <row r="23" spans="1:10">
      <c r="A23">
        <v>22</v>
      </c>
      <c r="B23" s="16" t="s">
        <v>69</v>
      </c>
      <c r="C23" s="16" t="s">
        <v>71</v>
      </c>
      <c r="D23" s="16" t="s">
        <v>66</v>
      </c>
      <c r="E23" s="16" t="s">
        <v>70</v>
      </c>
      <c r="F23">
        <v>180</v>
      </c>
      <c r="G23">
        <v>90</v>
      </c>
      <c r="J23" s="16"/>
    </row>
    <row r="24" spans="1:10">
      <c r="A24">
        <v>23</v>
      </c>
      <c r="B24" s="16" t="s">
        <v>72</v>
      </c>
      <c r="C24" s="16" t="s">
        <v>71</v>
      </c>
      <c r="D24" s="16" t="s">
        <v>66</v>
      </c>
      <c r="E24" s="16" t="s">
        <v>70</v>
      </c>
      <c r="F24">
        <v>290</v>
      </c>
      <c r="G24">
        <v>145</v>
      </c>
    </row>
    <row r="25" spans="1:10">
      <c r="A25">
        <v>24</v>
      </c>
      <c r="B25" s="16" t="s">
        <v>73</v>
      </c>
      <c r="C25" s="16" t="s">
        <v>71</v>
      </c>
      <c r="D25" s="16" t="s">
        <v>66</v>
      </c>
      <c r="E25" s="16" t="s">
        <v>70</v>
      </c>
      <c r="F25">
        <v>360</v>
      </c>
      <c r="G25">
        <v>180</v>
      </c>
    </row>
    <row r="26" spans="1:10">
      <c r="A26">
        <v>25</v>
      </c>
      <c r="B26" s="16" t="s">
        <v>74</v>
      </c>
      <c r="C26" s="16" t="s">
        <v>76</v>
      </c>
      <c r="D26" s="16" t="s">
        <v>50</v>
      </c>
      <c r="E26" s="16" t="s">
        <v>75</v>
      </c>
      <c r="F26">
        <v>500</v>
      </c>
      <c r="G26">
        <v>250</v>
      </c>
    </row>
    <row r="27" spans="1:10">
      <c r="A27">
        <v>26</v>
      </c>
      <c r="B27" s="16" t="s">
        <v>77</v>
      </c>
      <c r="C27" s="16" t="s">
        <v>76</v>
      </c>
      <c r="D27" s="16" t="s">
        <v>50</v>
      </c>
      <c r="E27" s="16" t="s">
        <v>75</v>
      </c>
      <c r="F27">
        <v>230</v>
      </c>
      <c r="G27">
        <v>115</v>
      </c>
    </row>
    <row r="28" spans="1:10">
      <c r="A28">
        <v>27</v>
      </c>
      <c r="B28" s="16" t="s">
        <v>78</v>
      </c>
      <c r="C28" s="16" t="s">
        <v>80</v>
      </c>
      <c r="D28" s="16" t="s">
        <v>66</v>
      </c>
      <c r="E28" s="16" t="s">
        <v>79</v>
      </c>
      <c r="F28">
        <v>0.4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A.Rakusevich</dc:creator>
  <cp:lastModifiedBy>A.Rakusevich</cp:lastModifiedBy>
  <cp:lastPrinted>2024-08-27T13:50:27Z</cp:lastPrinted>
  <dcterms:created xsi:type="dcterms:W3CDTF">2024-08-23T07:27:22Z</dcterms:created>
  <dcterms:modified xsi:type="dcterms:W3CDTF">2024-08-27T15:48:36Z</dcterms:modified>
</cp:coreProperties>
</file>